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27795" windowHeight="12330"/>
  </bookViews>
  <sheets>
    <sheet name="Balans 2018" sheetId="6" r:id="rId1"/>
    <sheet name="P&amp;L 2018" sheetId="5" r:id="rId2"/>
    <sheet name="Begroting 2019" sheetId="4" r:id="rId3"/>
  </sheets>
  <externalReferences>
    <externalReference r:id="rId4"/>
  </externalReferences>
  <calcPr calcId="144525" concurrentCalc="0"/>
</workbook>
</file>

<file path=xl/calcChain.xml><?xml version="1.0" encoding="utf-8"?>
<calcChain xmlns="http://schemas.openxmlformats.org/spreadsheetml/2006/main">
  <c r="E30" i="4" l="1"/>
  <c r="M12" i="6"/>
  <c r="Q15" i="6"/>
  <c r="Q17" i="6"/>
  <c r="N9" i="6"/>
  <c r="M14" i="6"/>
  <c r="N15" i="6"/>
  <c r="N17" i="6"/>
  <c r="H15" i="6"/>
  <c r="H17" i="6"/>
  <c r="E9" i="6"/>
  <c r="E15" i="6"/>
  <c r="E17" i="6"/>
  <c r="Q9" i="6"/>
  <c r="H9" i="6"/>
  <c r="E10" i="4"/>
  <c r="H14" i="5"/>
  <c r="H16" i="5"/>
  <c r="H25" i="5"/>
  <c r="H33" i="5"/>
  <c r="H35" i="5"/>
  <c r="H38" i="5"/>
  <c r="D10" i="5"/>
  <c r="D11" i="5"/>
  <c r="D12" i="5"/>
  <c r="E14" i="5"/>
  <c r="E16" i="5"/>
  <c r="D22" i="5"/>
  <c r="D23" i="5"/>
  <c r="D24" i="5"/>
  <c r="E25" i="5"/>
  <c r="D28" i="5"/>
  <c r="D29" i="5"/>
  <c r="D30" i="5"/>
  <c r="D31" i="5"/>
  <c r="D32" i="5"/>
  <c r="E33" i="5"/>
  <c r="E35" i="5"/>
  <c r="E38" i="5"/>
  <c r="F12" i="4"/>
  <c r="F14" i="4"/>
  <c r="F23" i="4"/>
  <c r="F31" i="4"/>
  <c r="F33" i="4"/>
  <c r="F36" i="4"/>
</calcChain>
</file>

<file path=xl/sharedStrings.xml><?xml version="1.0" encoding="utf-8"?>
<sst xmlns="http://schemas.openxmlformats.org/spreadsheetml/2006/main" count="76" uniqueCount="53">
  <si>
    <t>Realisatie</t>
  </si>
  <si>
    <t>Begroting</t>
  </si>
  <si>
    <t>Subsidie Gemeente</t>
  </si>
  <si>
    <t>Contributie</t>
  </si>
  <si>
    <t>Rente</t>
  </si>
  <si>
    <t>Bestuurskosten</t>
  </si>
  <si>
    <t>Nieuwjaarsreceptie</t>
  </si>
  <si>
    <t>ALV en Voorlichting Hooigracht</t>
  </si>
  <si>
    <t>Drukkosten PANgeCRAS</t>
  </si>
  <si>
    <t>Websitekosten</t>
  </si>
  <si>
    <t>Deelfinanciering Wijkinitiatieven</t>
  </si>
  <si>
    <t>Bankkosten</t>
  </si>
  <si>
    <t>Initiatieven</t>
  </si>
  <si>
    <t>Vaste Kosten</t>
  </si>
  <si>
    <t>40 Jarig Jubileum</t>
  </si>
  <si>
    <t>Totaal Vaste Kosten</t>
  </si>
  <si>
    <t>TOTAAL UITGAVEN</t>
  </si>
  <si>
    <t>Totaal Inkomsten 2018</t>
  </si>
  <si>
    <t>INKOMSTEN</t>
  </si>
  <si>
    <t>UITGAVEN</t>
  </si>
  <si>
    <t>Totaal Initiatieven</t>
  </si>
  <si>
    <t>TOTAAL INKOMSTEN</t>
  </si>
  <si>
    <t>Winst- en Verliesrekening 2018</t>
  </si>
  <si>
    <t>Inkomsten 2018</t>
  </si>
  <si>
    <t>Verenigingsevenementen</t>
  </si>
  <si>
    <t>RESULTAAT 2018</t>
  </si>
  <si>
    <t>Voorlichtingsavonden</t>
  </si>
  <si>
    <t>JAARREKENING PANCRAS-WEST BOEKJAAR 2018</t>
  </si>
  <si>
    <t>Donaties</t>
  </si>
  <si>
    <t>Winst- en Verliesrekening 2019</t>
  </si>
  <si>
    <t>Inkomsten 2019</t>
  </si>
  <si>
    <t>Totaal Inkomsten 2019</t>
  </si>
  <si>
    <t>RESULTAAT 2019</t>
  </si>
  <si>
    <t>BEGROTING PANCRAS-WEST 2019</t>
  </si>
  <si>
    <t>ACTIVA</t>
  </si>
  <si>
    <t>31.12.2018</t>
  </si>
  <si>
    <t>31.12.2017</t>
  </si>
  <si>
    <t>PASSIVA</t>
  </si>
  <si>
    <t>Debiteuren</t>
  </si>
  <si>
    <t>Crediteuren</t>
  </si>
  <si>
    <t>Totaal Debiteuren</t>
  </si>
  <si>
    <t>Totaal Crediteuren</t>
  </si>
  <si>
    <t>Liquide Middelen</t>
  </si>
  <si>
    <t>Eigen Vermogen</t>
  </si>
  <si>
    <t>Onverdeeld Vermogen</t>
  </si>
  <si>
    <t>Spaarrekeningen</t>
  </si>
  <si>
    <t>Reservering Buurtactiviteit</t>
  </si>
  <si>
    <t>Lopende Rekeningen</t>
  </si>
  <si>
    <t>Realisatie Boekjaar</t>
  </si>
  <si>
    <t>Totaal Liquide Middelen</t>
  </si>
  <si>
    <t>Totaal Eigen Vermogen</t>
  </si>
  <si>
    <t>BALANSTOTAAL ACTIVA</t>
  </si>
  <si>
    <t>BALANSTOTAAL PASSIVA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</si>
</sst>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4" fontId="0" fillId="0" borderId="0" xfId="1" applyNumberFormat="1" applyFont="1" applyBorder="1"/>
    <xf numFmtId="0" fontId="2" fillId="0" borderId="5" xfId="0" applyFont="1" applyBorder="1"/>
    <xf numFmtId="164" fontId="2" fillId="0" borderId="0" xfId="1" applyNumberFormat="1" applyFont="1" applyBorder="1"/>
    <xf numFmtId="0" fontId="2" fillId="0" borderId="6" xfId="0" applyFont="1" applyBorder="1"/>
    <xf numFmtId="164" fontId="2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center"/>
    </xf>
    <xf numFmtId="0" fontId="2" fillId="0" borderId="13" xfId="0" applyFont="1" applyBorder="1"/>
    <xf numFmtId="0" fontId="0" fillId="0" borderId="13" xfId="0" applyBorder="1"/>
    <xf numFmtId="164" fontId="0" fillId="0" borderId="0" xfId="0" applyNumberFormat="1" applyBorder="1"/>
    <xf numFmtId="164" fontId="3" fillId="0" borderId="0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ssia/AppData/Local/Microsoft/Windows/Temporary%20Internet%20Files/Content.Outlook/EWJ4SW3W/Boekhouding%20Pancras-W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rek"/>
      <sheetName val="PIV Inkomsten"/>
      <sheetName val="Inkomsten"/>
      <sheetName val="PIV Uitgaven"/>
      <sheetName val="Uitgaven"/>
      <sheetName val="PIV Facturen"/>
      <sheetName val="Facturen"/>
      <sheetName val="Balans"/>
      <sheetName val="P&amp;L"/>
      <sheetName val="Begroting"/>
    </sheetNames>
    <sheetDataSet>
      <sheetData sheetId="0" refreshError="1"/>
      <sheetData sheetId="1">
        <row r="4">
          <cell r="A4" t="str">
            <v>Contributie</v>
          </cell>
          <cell r="B4">
            <v>880</v>
          </cell>
        </row>
        <row r="5">
          <cell r="A5" t="str">
            <v>Subsidie Gemeente</v>
          </cell>
          <cell r="B5">
            <v>969.44</v>
          </cell>
        </row>
      </sheetData>
      <sheetData sheetId="2" refreshError="1"/>
      <sheetData sheetId="3">
        <row r="3">
          <cell r="A3" t="str">
            <v>Row Labels</v>
          </cell>
        </row>
        <row r="4">
          <cell r="A4" t="str">
            <v>Bankkosten</v>
          </cell>
          <cell r="B4">
            <v>-116.67999999999999</v>
          </cell>
        </row>
        <row r="5">
          <cell r="A5" t="str">
            <v>Bestuurskosten/Kantoorkosten</v>
          </cell>
          <cell r="B5">
            <v>-213.5</v>
          </cell>
        </row>
        <row r="6">
          <cell r="A6" t="str">
            <v>Drukkosten Pangrecas</v>
          </cell>
          <cell r="B6">
            <v>-766.38000000000011</v>
          </cell>
        </row>
        <row r="7">
          <cell r="A7" t="str">
            <v>Juridisiche kosten</v>
          </cell>
          <cell r="B7">
            <v>-195.26</v>
          </cell>
        </row>
        <row r="8">
          <cell r="A8" t="str">
            <v>Nieuwjaarsreceptie</v>
          </cell>
          <cell r="B8">
            <v>-717.45</v>
          </cell>
        </row>
        <row r="9">
          <cell r="A9" t="str">
            <v>Project Bestuursafscheid</v>
          </cell>
          <cell r="B9">
            <v>-774.75</v>
          </cell>
        </row>
        <row r="10">
          <cell r="A10" t="str">
            <v>Project Vergroening</v>
          </cell>
          <cell r="B10">
            <v>-112.5</v>
          </cell>
        </row>
        <row r="11">
          <cell r="A11" t="str">
            <v>Verenigingsevenementen</v>
          </cell>
          <cell r="B11">
            <v>-168.8</v>
          </cell>
        </row>
        <row r="12">
          <cell r="A12" t="str">
            <v>Websitekosten</v>
          </cell>
          <cell r="B12">
            <v>-36.15</v>
          </cell>
        </row>
        <row r="13">
          <cell r="A13" t="str">
            <v>(blank)</v>
          </cell>
        </row>
      </sheetData>
      <sheetData sheetId="4" refreshError="1"/>
      <sheetData sheetId="5">
        <row r="3">
          <cell r="A3" t="str">
            <v>Row Labels</v>
          </cell>
        </row>
        <row r="4">
          <cell r="A4" t="str">
            <v>Advertentie-inkomsten</v>
          </cell>
          <cell r="B4">
            <v>100</v>
          </cell>
        </row>
        <row r="5">
          <cell r="A5" t="str">
            <v>Donaties</v>
          </cell>
          <cell r="B5">
            <v>2250</v>
          </cell>
        </row>
        <row r="6">
          <cell r="A6" t="str">
            <v>(blank)</v>
          </cell>
        </row>
      </sheetData>
      <sheetData sheetId="6" refreshError="1"/>
      <sheetData sheetId="7" refreshError="1"/>
      <sheetData sheetId="8">
        <row r="38">
          <cell r="E38">
            <v>1102.5100000000002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B2" sqref="B2:Q2"/>
    </sheetView>
  </sheetViews>
  <sheetFormatPr defaultRowHeight="15" x14ac:dyDescent="0.25"/>
  <cols>
    <col min="1" max="1" width="4.5703125" customWidth="1"/>
    <col min="2" max="2" width="4.7109375" customWidth="1"/>
    <col min="3" max="3" width="19.5703125" bestFit="1" customWidth="1"/>
    <col min="4" max="5" width="11" bestFit="1" customWidth="1"/>
    <col min="6" max="6" width="4.140625" customWidth="1"/>
    <col min="7" max="8" width="11" bestFit="1" customWidth="1"/>
    <col min="9" max="9" width="3" customWidth="1"/>
    <col min="10" max="10" width="2.5703125" customWidth="1"/>
    <col min="11" max="11" width="4.7109375" customWidth="1"/>
    <col min="12" max="12" width="26.42578125" bestFit="1" customWidth="1"/>
    <col min="13" max="13" width="12.7109375" bestFit="1" customWidth="1"/>
    <col min="14" max="14" width="11" bestFit="1" customWidth="1"/>
    <col min="15" max="15" width="2.42578125" customWidth="1"/>
    <col min="16" max="17" width="11" bestFit="1" customWidth="1"/>
    <col min="18" max="18" width="4.28515625" customWidth="1"/>
  </cols>
  <sheetData>
    <row r="1" spans="1:18" ht="15.75" thickBo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24" thickBot="1" x14ac:dyDescent="0.4">
      <c r="A2" s="6"/>
      <c r="B2" s="27" t="s">
        <v>27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7"/>
    </row>
    <row r="3" spans="1:18" x14ac:dyDescent="0.25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s="1" customFormat="1" x14ac:dyDescent="0.25">
      <c r="A5" s="13"/>
      <c r="B5" s="9" t="s">
        <v>34</v>
      </c>
      <c r="C5" s="9"/>
      <c r="D5" s="30" t="s">
        <v>35</v>
      </c>
      <c r="E5" s="30"/>
      <c r="F5" s="9"/>
      <c r="G5" s="30" t="s">
        <v>36</v>
      </c>
      <c r="H5" s="30"/>
      <c r="I5" s="9"/>
      <c r="J5" s="21"/>
      <c r="K5" s="9" t="s">
        <v>37</v>
      </c>
      <c r="L5" s="9"/>
      <c r="M5" s="30" t="s">
        <v>35</v>
      </c>
      <c r="N5" s="30"/>
      <c r="O5" s="9"/>
      <c r="P5" s="30" t="s">
        <v>36</v>
      </c>
      <c r="Q5" s="30"/>
      <c r="R5" s="15"/>
    </row>
    <row r="6" spans="1:18" x14ac:dyDescent="0.25">
      <c r="A6" s="6"/>
      <c r="B6" s="8"/>
      <c r="C6" s="8"/>
      <c r="D6" s="8"/>
      <c r="E6" s="8"/>
      <c r="F6" s="8"/>
      <c r="G6" s="8"/>
      <c r="H6" s="8"/>
      <c r="I6" s="8"/>
      <c r="J6" s="22"/>
      <c r="K6" s="8"/>
      <c r="L6" s="8"/>
      <c r="M6" s="8"/>
      <c r="N6" s="8"/>
      <c r="O6" s="8"/>
      <c r="P6" s="8"/>
      <c r="Q6" s="8"/>
      <c r="R6" s="7"/>
    </row>
    <row r="7" spans="1:18" s="1" customFormat="1" x14ac:dyDescent="0.25">
      <c r="A7" s="13"/>
      <c r="B7" s="9" t="s">
        <v>38</v>
      </c>
      <c r="C7" s="9"/>
      <c r="D7" s="9"/>
      <c r="E7" s="9"/>
      <c r="F7" s="9"/>
      <c r="G7" s="9"/>
      <c r="H7" s="9"/>
      <c r="I7" s="9"/>
      <c r="J7" s="21"/>
      <c r="K7" s="9" t="s">
        <v>39</v>
      </c>
      <c r="L7" s="9"/>
      <c r="M7" s="9"/>
      <c r="N7" s="9"/>
      <c r="O7" s="9"/>
      <c r="P7" s="9"/>
      <c r="Q7" s="9"/>
      <c r="R7" s="15"/>
    </row>
    <row r="8" spans="1:18" x14ac:dyDescent="0.25">
      <c r="A8" s="6"/>
      <c r="B8" s="8"/>
      <c r="C8" s="11" t="s">
        <v>38</v>
      </c>
      <c r="D8" s="23">
        <v>1500</v>
      </c>
      <c r="E8" s="23"/>
      <c r="F8" s="23"/>
      <c r="G8" s="23">
        <v>0</v>
      </c>
      <c r="H8" s="23"/>
      <c r="I8" s="8"/>
      <c r="J8" s="22"/>
      <c r="K8" s="8"/>
      <c r="L8" s="11" t="s">
        <v>39</v>
      </c>
      <c r="M8" s="23">
        <v>60</v>
      </c>
      <c r="N8" s="23"/>
      <c r="O8" s="23"/>
      <c r="P8" s="23">
        <v>0</v>
      </c>
      <c r="Q8" s="23"/>
      <c r="R8" s="7"/>
    </row>
    <row r="9" spans="1:18" s="1" customFormat="1" x14ac:dyDescent="0.25">
      <c r="A9" s="13"/>
      <c r="B9" s="9" t="s">
        <v>40</v>
      </c>
      <c r="C9" s="9"/>
      <c r="D9" s="16"/>
      <c r="E9" s="16">
        <f>SUM(D8:D8)</f>
        <v>1500</v>
      </c>
      <c r="F9" s="16"/>
      <c r="G9" s="16"/>
      <c r="H9" s="16">
        <f>SUM(G8:G8)</f>
        <v>0</v>
      </c>
      <c r="I9" s="9"/>
      <c r="J9" s="21"/>
      <c r="K9" s="9" t="s">
        <v>41</v>
      </c>
      <c r="L9" s="9"/>
      <c r="M9" s="16"/>
      <c r="N9" s="16">
        <f>SUM(M8:M8)</f>
        <v>60</v>
      </c>
      <c r="O9" s="16"/>
      <c r="P9" s="16"/>
      <c r="Q9" s="16">
        <f>SUM(P8:P8)</f>
        <v>0</v>
      </c>
      <c r="R9" s="15"/>
    </row>
    <row r="10" spans="1:18" s="1" customFormat="1" x14ac:dyDescent="0.25">
      <c r="A10" s="13"/>
      <c r="B10" s="9"/>
      <c r="C10" s="9"/>
      <c r="D10" s="16"/>
      <c r="E10" s="16"/>
      <c r="F10" s="16"/>
      <c r="G10" s="16"/>
      <c r="H10" s="16"/>
      <c r="I10" s="9"/>
      <c r="J10" s="21"/>
      <c r="K10" s="9"/>
      <c r="L10" s="16"/>
      <c r="M10" s="16"/>
      <c r="N10" s="16"/>
      <c r="O10" s="16"/>
      <c r="P10" s="16"/>
      <c r="Q10" s="16"/>
      <c r="R10" s="15"/>
    </row>
    <row r="11" spans="1:18" s="1" customFormat="1" x14ac:dyDescent="0.25">
      <c r="A11" s="13"/>
      <c r="B11" s="9"/>
      <c r="C11" s="9"/>
      <c r="D11" s="9"/>
      <c r="E11" s="9"/>
      <c r="F11" s="9"/>
      <c r="G11" s="9"/>
      <c r="H11" s="9"/>
      <c r="I11" s="9"/>
      <c r="J11" s="21"/>
      <c r="K11" s="9" t="s">
        <v>43</v>
      </c>
      <c r="L11" s="9"/>
      <c r="M11" s="9"/>
      <c r="N11" s="9"/>
      <c r="O11" s="9"/>
      <c r="P11" s="9"/>
      <c r="Q11" s="9"/>
      <c r="R11" s="15"/>
    </row>
    <row r="12" spans="1:18" x14ac:dyDescent="0.25">
      <c r="A12" s="6"/>
      <c r="B12" s="9" t="s">
        <v>42</v>
      </c>
      <c r="C12" s="9"/>
      <c r="D12" s="9"/>
      <c r="E12" s="9"/>
      <c r="F12" s="9"/>
      <c r="G12" s="9"/>
      <c r="H12" s="9"/>
      <c r="I12" s="8"/>
      <c r="J12" s="22"/>
      <c r="K12" s="8"/>
      <c r="L12" s="24" t="s">
        <v>44</v>
      </c>
      <c r="M12" s="23">
        <f>4387.89-3000</f>
        <v>1387.8900000000003</v>
      </c>
      <c r="N12" s="23"/>
      <c r="O12" s="23"/>
      <c r="P12" s="23">
        <v>4644.91</v>
      </c>
      <c r="Q12" s="23"/>
      <c r="R12" s="7"/>
    </row>
    <row r="13" spans="1:18" x14ac:dyDescent="0.25">
      <c r="A13" s="6"/>
      <c r="B13" s="8"/>
      <c r="C13" s="11" t="s">
        <v>45</v>
      </c>
      <c r="D13" s="23">
        <v>3979.54</v>
      </c>
      <c r="E13" s="23"/>
      <c r="F13" s="23"/>
      <c r="G13" s="23">
        <v>3750</v>
      </c>
      <c r="H13" s="23"/>
      <c r="I13" s="8"/>
      <c r="J13" s="22"/>
      <c r="K13" s="8"/>
      <c r="L13" s="24" t="s">
        <v>46</v>
      </c>
      <c r="M13" s="23">
        <v>3000</v>
      </c>
      <c r="N13" s="23"/>
      <c r="O13" s="23"/>
      <c r="P13" s="23">
        <v>0</v>
      </c>
      <c r="Q13" s="23"/>
      <c r="R13" s="7"/>
    </row>
    <row r="14" spans="1:18" x14ac:dyDescent="0.25">
      <c r="A14" s="6"/>
      <c r="B14" s="8"/>
      <c r="C14" s="11" t="s">
        <v>47</v>
      </c>
      <c r="D14" s="25">
        <v>70.86</v>
      </c>
      <c r="E14" s="25"/>
      <c r="F14" s="23"/>
      <c r="G14" s="25">
        <v>637.89</v>
      </c>
      <c r="H14" s="25"/>
      <c r="I14" s="8"/>
      <c r="J14" s="22"/>
      <c r="K14" s="8"/>
      <c r="L14" s="24" t="s">
        <v>48</v>
      </c>
      <c r="M14" s="25">
        <f>'[1]P&amp;L'!E38</f>
        <v>1102.5100000000002</v>
      </c>
      <c r="N14" s="25"/>
      <c r="O14" s="23"/>
      <c r="P14" s="25">
        <v>-257.02</v>
      </c>
      <c r="Q14" s="25"/>
      <c r="R14" s="7"/>
    </row>
    <row r="15" spans="1:18" s="1" customFormat="1" x14ac:dyDescent="0.25">
      <c r="A15" s="13"/>
      <c r="B15" s="9" t="s">
        <v>49</v>
      </c>
      <c r="C15" s="9"/>
      <c r="D15" s="16"/>
      <c r="E15" s="16">
        <f>SUM(D13:D14)</f>
        <v>4050.4</v>
      </c>
      <c r="F15" s="16"/>
      <c r="G15" s="16"/>
      <c r="H15" s="16">
        <f>SUM(G13:G14)</f>
        <v>4387.8900000000003</v>
      </c>
      <c r="I15" s="9"/>
      <c r="J15" s="21"/>
      <c r="K15" s="9" t="s">
        <v>50</v>
      </c>
      <c r="L15" s="16"/>
      <c r="M15" s="16"/>
      <c r="N15" s="16">
        <f>SUM(M12:M14)</f>
        <v>5490.4000000000005</v>
      </c>
      <c r="O15" s="16"/>
      <c r="P15" s="16"/>
      <c r="Q15" s="16">
        <f>SUM(P12:P14)</f>
        <v>4387.8899999999994</v>
      </c>
      <c r="R15" s="15"/>
    </row>
    <row r="16" spans="1:18" x14ac:dyDescent="0.25">
      <c r="A16" s="6"/>
      <c r="B16" s="8"/>
      <c r="C16" s="8"/>
      <c r="D16" s="23"/>
      <c r="E16" s="23"/>
      <c r="F16" s="23"/>
      <c r="G16" s="23"/>
      <c r="H16" s="23"/>
      <c r="I16" s="8"/>
      <c r="J16" s="22"/>
      <c r="K16" s="8"/>
      <c r="L16" s="23"/>
      <c r="M16" s="23"/>
      <c r="N16" s="23"/>
      <c r="O16" s="23"/>
      <c r="P16" s="23"/>
      <c r="Q16" s="23"/>
      <c r="R16" s="7"/>
    </row>
    <row r="17" spans="1:18" s="1" customFormat="1" x14ac:dyDescent="0.25">
      <c r="A17" s="13"/>
      <c r="B17" s="9" t="s">
        <v>51</v>
      </c>
      <c r="C17" s="9"/>
      <c r="D17" s="16"/>
      <c r="E17" s="16">
        <f>E9+E15</f>
        <v>5550.4</v>
      </c>
      <c r="F17" s="16"/>
      <c r="G17" s="16"/>
      <c r="H17" s="16">
        <f>H15</f>
        <v>4387.8900000000003</v>
      </c>
      <c r="I17" s="9"/>
      <c r="J17" s="21"/>
      <c r="K17" s="9" t="s">
        <v>52</v>
      </c>
      <c r="L17" s="16"/>
      <c r="M17" s="16"/>
      <c r="N17" s="16">
        <f>N9+N15</f>
        <v>5550.4000000000005</v>
      </c>
      <c r="O17" s="16"/>
      <c r="P17" s="16"/>
      <c r="Q17" s="16">
        <f>Q15</f>
        <v>4387.8899999999994</v>
      </c>
      <c r="R17" s="15"/>
    </row>
    <row r="18" spans="1:18" ht="15.75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</row>
    <row r="20" spans="1:18" x14ac:dyDescent="0.25">
      <c r="E20" s="26"/>
    </row>
    <row r="21" spans="1:18" x14ac:dyDescent="0.25">
      <c r="E21" s="26"/>
    </row>
  </sheetData>
  <mergeCells count="5">
    <mergeCell ref="B2:Q2"/>
    <mergeCell ref="D5:E5"/>
    <mergeCell ref="G5:H5"/>
    <mergeCell ref="M5:N5"/>
    <mergeCell ref="P5:Q5"/>
  </mergeCells>
  <pageMargins left="0.7" right="0.7" top="0.75" bottom="0.75" header="0.3" footer="0.3"/>
  <pageSetup paperSize="9" scale="81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B2" sqref="B2:H2"/>
    </sheetView>
  </sheetViews>
  <sheetFormatPr defaultRowHeight="15" x14ac:dyDescent="0.25"/>
  <cols>
    <col min="1" max="1" width="4.42578125" customWidth="1"/>
    <col min="2" max="2" width="4.140625" customWidth="1"/>
    <col min="3" max="3" width="31.140625" bestFit="1" customWidth="1"/>
    <col min="4" max="4" width="11.42578125" customWidth="1"/>
    <col min="5" max="5" width="11" bestFit="1" customWidth="1"/>
    <col min="7" max="8" width="11" bestFit="1" customWidth="1"/>
    <col min="9" max="9" width="4.85546875" customWidth="1"/>
  </cols>
  <sheetData>
    <row r="1" spans="1:9" ht="15.75" thickBo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27" thickBot="1" x14ac:dyDescent="0.45">
      <c r="A2" s="6"/>
      <c r="B2" s="31" t="s">
        <v>27</v>
      </c>
      <c r="C2" s="32"/>
      <c r="D2" s="32"/>
      <c r="E2" s="32"/>
      <c r="F2" s="32"/>
      <c r="G2" s="32"/>
      <c r="H2" s="33"/>
      <c r="I2" s="7"/>
    </row>
    <row r="3" spans="1:9" x14ac:dyDescent="0.25">
      <c r="A3" s="6"/>
      <c r="B3" s="8"/>
      <c r="C3" s="8"/>
      <c r="D3" s="8"/>
      <c r="E3" s="8"/>
      <c r="F3" s="8"/>
      <c r="G3" s="8"/>
      <c r="H3" s="8"/>
      <c r="I3" s="7"/>
    </row>
    <row r="4" spans="1:9" x14ac:dyDescent="0.25">
      <c r="A4" s="6"/>
      <c r="B4" s="8"/>
      <c r="C4" s="8"/>
      <c r="D4" s="8"/>
      <c r="E4" s="8"/>
      <c r="F4" s="8"/>
      <c r="G4" s="8"/>
      <c r="H4" s="8"/>
      <c r="I4" s="7"/>
    </row>
    <row r="5" spans="1:9" x14ac:dyDescent="0.25">
      <c r="A5" s="6"/>
      <c r="B5" s="9" t="s">
        <v>22</v>
      </c>
      <c r="C5" s="8"/>
      <c r="D5" s="30" t="s">
        <v>0</v>
      </c>
      <c r="E5" s="30"/>
      <c r="F5" s="8"/>
      <c r="G5" s="30" t="s">
        <v>1</v>
      </c>
      <c r="H5" s="30"/>
      <c r="I5" s="7"/>
    </row>
    <row r="6" spans="1:9" x14ac:dyDescent="0.25">
      <c r="A6" s="6"/>
      <c r="B6" s="8"/>
      <c r="C6" s="8"/>
      <c r="D6" s="20"/>
      <c r="E6" s="20"/>
      <c r="F6" s="8"/>
      <c r="G6" s="20"/>
      <c r="H6" s="20"/>
      <c r="I6" s="7"/>
    </row>
    <row r="7" spans="1:9" x14ac:dyDescent="0.25">
      <c r="A7" s="6"/>
      <c r="B7" s="9" t="s">
        <v>18</v>
      </c>
      <c r="C7" s="8"/>
      <c r="D7" s="20"/>
      <c r="E7" s="20"/>
      <c r="F7" s="8"/>
      <c r="G7" s="20"/>
      <c r="H7" s="20"/>
      <c r="I7" s="7"/>
    </row>
    <row r="8" spans="1:9" x14ac:dyDescent="0.25">
      <c r="A8" s="6"/>
      <c r="B8" s="8"/>
      <c r="C8" s="8"/>
      <c r="D8" s="8"/>
      <c r="E8" s="8"/>
      <c r="F8" s="8"/>
      <c r="G8" s="8"/>
      <c r="H8" s="8"/>
      <c r="I8" s="7"/>
    </row>
    <row r="9" spans="1:9" x14ac:dyDescent="0.25">
      <c r="A9" s="6"/>
      <c r="B9" s="9" t="s">
        <v>23</v>
      </c>
      <c r="C9" s="8"/>
      <c r="D9" s="8"/>
      <c r="E9" s="8"/>
      <c r="F9" s="8"/>
      <c r="G9" s="8"/>
      <c r="H9" s="8"/>
      <c r="I9" s="7"/>
    </row>
    <row r="10" spans="1:9" x14ac:dyDescent="0.25">
      <c r="A10" s="6"/>
      <c r="B10" s="8"/>
      <c r="C10" s="11" t="s">
        <v>2</v>
      </c>
      <c r="D10" s="12">
        <f>VLOOKUP(C10,'[1]PIV Inkomsten'!$A$4:$B$5,2,0)</f>
        <v>969.44</v>
      </c>
      <c r="E10" s="12"/>
      <c r="F10" s="12"/>
      <c r="G10" s="12">
        <v>969</v>
      </c>
      <c r="H10" s="12"/>
      <c r="I10" s="7"/>
    </row>
    <row r="11" spans="1:9" x14ac:dyDescent="0.25">
      <c r="A11" s="6"/>
      <c r="B11" s="8"/>
      <c r="C11" s="11" t="s">
        <v>3</v>
      </c>
      <c r="D11" s="12">
        <f>VLOOKUP(C11,'[1]PIV Inkomsten'!$A$4:$B$5,2,0)</f>
        <v>880</v>
      </c>
      <c r="E11" s="12"/>
      <c r="F11" s="12"/>
      <c r="G11" s="12">
        <v>2000</v>
      </c>
      <c r="H11" s="12"/>
      <c r="I11" s="7"/>
    </row>
    <row r="12" spans="1:9" x14ac:dyDescent="0.25">
      <c r="A12" s="6"/>
      <c r="B12" s="8"/>
      <c r="C12" s="11" t="s">
        <v>28</v>
      </c>
      <c r="D12" s="12">
        <f>VLOOKUP('P&amp;L 2018'!C12,'[1]PIV Facturen'!$A$4:$B$6,2,0)</f>
        <v>2250</v>
      </c>
      <c r="E12" s="12"/>
      <c r="F12" s="12"/>
      <c r="G12" s="12">
        <v>0</v>
      </c>
      <c r="H12" s="12"/>
      <c r="I12" s="7"/>
    </row>
    <row r="13" spans="1:9" x14ac:dyDescent="0.25">
      <c r="A13" s="6"/>
      <c r="B13" s="8"/>
      <c r="C13" s="11" t="s">
        <v>4</v>
      </c>
      <c r="D13" s="2">
        <v>4.54</v>
      </c>
      <c r="E13" s="2"/>
      <c r="F13" s="12"/>
      <c r="G13" s="2">
        <v>10</v>
      </c>
      <c r="H13" s="2"/>
      <c r="I13" s="7"/>
    </row>
    <row r="14" spans="1:9" s="1" customFormat="1" x14ac:dyDescent="0.25">
      <c r="A14" s="13"/>
      <c r="B14" s="9" t="s">
        <v>17</v>
      </c>
      <c r="C14" s="9"/>
      <c r="D14" s="14"/>
      <c r="E14" s="14">
        <f>SUM(D10:D13)</f>
        <v>4103.9800000000005</v>
      </c>
      <c r="F14" s="14"/>
      <c r="G14" s="14"/>
      <c r="H14" s="14">
        <f>SUM(G10:G13)</f>
        <v>2979</v>
      </c>
      <c r="I14" s="15"/>
    </row>
    <row r="15" spans="1:9" x14ac:dyDescent="0.25">
      <c r="A15" s="6"/>
      <c r="B15" s="8"/>
      <c r="C15" s="8"/>
      <c r="D15" s="12"/>
      <c r="E15" s="12"/>
      <c r="F15" s="12"/>
      <c r="G15" s="12"/>
      <c r="H15" s="12"/>
      <c r="I15" s="7"/>
    </row>
    <row r="16" spans="1:9" s="1" customFormat="1" x14ac:dyDescent="0.25">
      <c r="A16" s="13"/>
      <c r="B16" s="9" t="s">
        <v>21</v>
      </c>
      <c r="C16" s="9"/>
      <c r="D16" s="14"/>
      <c r="E16" s="14">
        <f>E14</f>
        <v>4103.9800000000005</v>
      </c>
      <c r="F16" s="14"/>
      <c r="G16" s="14"/>
      <c r="H16" s="14">
        <f>H14</f>
        <v>2979</v>
      </c>
      <c r="I16" s="15"/>
    </row>
    <row r="17" spans="1:9" x14ac:dyDescent="0.25">
      <c r="A17" s="6"/>
      <c r="B17" s="8"/>
      <c r="C17" s="8"/>
      <c r="D17" s="12"/>
      <c r="E17" s="12"/>
      <c r="F17" s="12"/>
      <c r="G17" s="12"/>
      <c r="H17" s="12"/>
      <c r="I17" s="7"/>
    </row>
    <row r="18" spans="1:9" x14ac:dyDescent="0.25">
      <c r="A18" s="6"/>
      <c r="B18" s="8"/>
      <c r="C18" s="8"/>
      <c r="D18" s="12"/>
      <c r="E18" s="12"/>
      <c r="F18" s="12"/>
      <c r="G18" s="12"/>
      <c r="H18" s="12"/>
      <c r="I18" s="7"/>
    </row>
    <row r="19" spans="1:9" s="1" customFormat="1" x14ac:dyDescent="0.25">
      <c r="A19" s="13"/>
      <c r="B19" s="9" t="s">
        <v>19</v>
      </c>
      <c r="C19" s="9"/>
      <c r="D19" s="14"/>
      <c r="E19" s="14"/>
      <c r="F19" s="14"/>
      <c r="G19" s="14"/>
      <c r="H19" s="14"/>
      <c r="I19" s="15"/>
    </row>
    <row r="20" spans="1:9" x14ac:dyDescent="0.25">
      <c r="A20" s="6"/>
      <c r="B20" s="8"/>
      <c r="C20" s="8"/>
      <c r="D20" s="12"/>
      <c r="E20" s="12"/>
      <c r="F20" s="12"/>
      <c r="G20" s="12"/>
      <c r="H20" s="12"/>
      <c r="I20" s="7"/>
    </row>
    <row r="21" spans="1:9" s="1" customFormat="1" x14ac:dyDescent="0.25">
      <c r="A21" s="13"/>
      <c r="B21" s="9" t="s">
        <v>13</v>
      </c>
      <c r="C21" s="9"/>
      <c r="D21" s="14"/>
      <c r="E21" s="14"/>
      <c r="F21" s="14"/>
      <c r="G21" s="14"/>
      <c r="H21" s="14"/>
      <c r="I21" s="15"/>
    </row>
    <row r="22" spans="1:9" x14ac:dyDescent="0.25">
      <c r="A22" s="6"/>
      <c r="B22" s="8"/>
      <c r="C22" s="11" t="s">
        <v>5</v>
      </c>
      <c r="D22" s="12">
        <f>-GETPIVOTDATA("Bedrag",'[1]PIV Uitgaven'!$A$3,"Gbrek descrip","Bestuurskosten/Kantoorkosten")</f>
        <v>213.5</v>
      </c>
      <c r="E22" s="12"/>
      <c r="F22" s="12"/>
      <c r="G22" s="12">
        <v>300</v>
      </c>
      <c r="H22" s="12"/>
      <c r="I22" s="7"/>
    </row>
    <row r="23" spans="1:9" x14ac:dyDescent="0.25">
      <c r="A23" s="6"/>
      <c r="B23" s="8"/>
      <c r="C23" s="11" t="s">
        <v>9</v>
      </c>
      <c r="D23" s="12">
        <f>-VLOOKUP('P&amp;L 2018'!C23,'[1]PIV Uitgaven'!$A$4:$B$13,2,0)</f>
        <v>36.15</v>
      </c>
      <c r="E23" s="12"/>
      <c r="F23" s="12"/>
      <c r="G23" s="12">
        <v>40</v>
      </c>
      <c r="H23" s="12"/>
      <c r="I23" s="7"/>
    </row>
    <row r="24" spans="1:9" x14ac:dyDescent="0.25">
      <c r="A24" s="6"/>
      <c r="B24" s="8"/>
      <c r="C24" s="11" t="s">
        <v>11</v>
      </c>
      <c r="D24" s="2">
        <f>-VLOOKUP('P&amp;L 2018'!C24,'[1]PIV Uitgaven'!$A$4:$B$13,2,0)</f>
        <v>116.67999999999999</v>
      </c>
      <c r="E24" s="2"/>
      <c r="F24" s="12"/>
      <c r="G24" s="2">
        <v>125</v>
      </c>
      <c r="H24" s="2"/>
      <c r="I24" s="7"/>
    </row>
    <row r="25" spans="1:9" s="1" customFormat="1" x14ac:dyDescent="0.25">
      <c r="A25" s="13"/>
      <c r="B25" s="9" t="s">
        <v>15</v>
      </c>
      <c r="C25" s="9"/>
      <c r="D25" s="14"/>
      <c r="E25" s="14">
        <f>SUM(D22:D24)</f>
        <v>366.33</v>
      </c>
      <c r="F25" s="14"/>
      <c r="G25" s="14"/>
      <c r="H25" s="14">
        <f>SUM(G22:G24)</f>
        <v>465</v>
      </c>
      <c r="I25" s="15"/>
    </row>
    <row r="26" spans="1:9" x14ac:dyDescent="0.25">
      <c r="A26" s="6"/>
      <c r="B26" s="8"/>
      <c r="C26" s="8"/>
      <c r="D26" s="12"/>
      <c r="E26" s="12"/>
      <c r="F26" s="12"/>
      <c r="G26" s="12"/>
      <c r="H26" s="12"/>
      <c r="I26" s="7"/>
    </row>
    <row r="27" spans="1:9" s="1" customFormat="1" x14ac:dyDescent="0.25">
      <c r="A27" s="13"/>
      <c r="B27" s="9" t="s">
        <v>12</v>
      </c>
      <c r="C27" s="9"/>
      <c r="D27" s="14"/>
      <c r="E27" s="14"/>
      <c r="F27" s="14"/>
      <c r="G27" s="14"/>
      <c r="H27" s="14"/>
      <c r="I27" s="15"/>
    </row>
    <row r="28" spans="1:9" x14ac:dyDescent="0.25">
      <c r="A28" s="6"/>
      <c r="B28" s="8"/>
      <c r="C28" s="11" t="s">
        <v>6</v>
      </c>
      <c r="D28" s="12">
        <f>-VLOOKUP('P&amp;L 2018'!C28,'[1]PIV Uitgaven'!$A$4:$B$13,2,0)</f>
        <v>717.45</v>
      </c>
      <c r="E28" s="12"/>
      <c r="F28" s="12"/>
      <c r="G28" s="12">
        <v>825</v>
      </c>
      <c r="H28" s="12"/>
      <c r="I28" s="7"/>
    </row>
    <row r="29" spans="1:9" x14ac:dyDescent="0.25">
      <c r="A29" s="6"/>
      <c r="B29" s="8"/>
      <c r="C29" s="11" t="s">
        <v>7</v>
      </c>
      <c r="D29" s="12">
        <f>-GETPIVOTDATA("Bedrag",'[1]PIV Uitgaven'!$A$3,"Gbrek descrip","Juridisiche kosten")-GETPIVOTDATA("Bedrag",'[1]PIV Uitgaven'!$A$3,"Gbrek descrip","Verenigingsevenementen")</f>
        <v>364.06</v>
      </c>
      <c r="E29" s="12"/>
      <c r="F29" s="12"/>
      <c r="G29" s="12">
        <v>750</v>
      </c>
      <c r="H29" s="12"/>
      <c r="I29" s="7"/>
    </row>
    <row r="30" spans="1:9" x14ac:dyDescent="0.25">
      <c r="A30" s="6"/>
      <c r="B30" s="8"/>
      <c r="C30" s="11" t="s">
        <v>10</v>
      </c>
      <c r="D30" s="12">
        <f>-GETPIVOTDATA("Bedrag",'[1]PIV Uitgaven'!$A$3,"Gbrek descrip","Project Vergroening")</f>
        <v>112.5</v>
      </c>
      <c r="E30" s="12"/>
      <c r="F30" s="12"/>
      <c r="G30" s="12">
        <v>250</v>
      </c>
      <c r="H30" s="12"/>
      <c r="I30" s="7"/>
    </row>
    <row r="31" spans="1:9" x14ac:dyDescent="0.25">
      <c r="A31" s="6"/>
      <c r="B31" s="8"/>
      <c r="C31" s="11" t="s">
        <v>8</v>
      </c>
      <c r="D31" s="12">
        <f>-GETPIVOTDATA("Bedrag",'[1]PIV Uitgaven'!$A$3,"Gbrek descrip","Drukkosten Pangrecas")-GETPIVOTDATA("Bedrag",'[1]PIV Facturen'!$A$3,"Gbrek descrip","Advertentie-inkomsten")</f>
        <v>666.38000000000011</v>
      </c>
      <c r="E31" s="12"/>
      <c r="F31" s="12"/>
      <c r="G31" s="12">
        <v>200</v>
      </c>
      <c r="H31" s="12"/>
      <c r="I31" s="7"/>
    </row>
    <row r="32" spans="1:9" x14ac:dyDescent="0.25">
      <c r="A32" s="6"/>
      <c r="B32" s="8"/>
      <c r="C32" s="11" t="s">
        <v>14</v>
      </c>
      <c r="D32" s="2">
        <f>-GETPIVOTDATA("Bedrag",'[1]PIV Uitgaven'!$A$3,"Gbrek descrip","Project Bestuursafscheid")</f>
        <v>774.75</v>
      </c>
      <c r="E32" s="2"/>
      <c r="F32" s="12"/>
      <c r="G32" s="2">
        <v>900</v>
      </c>
      <c r="H32" s="2"/>
      <c r="I32" s="7"/>
    </row>
    <row r="33" spans="1:9" s="1" customFormat="1" x14ac:dyDescent="0.25">
      <c r="A33" s="13"/>
      <c r="B33" s="9" t="s">
        <v>20</v>
      </c>
      <c r="C33" s="9"/>
      <c r="D33" s="14"/>
      <c r="E33" s="14">
        <f>SUM(D28:D32)</f>
        <v>2635.1400000000003</v>
      </c>
      <c r="F33" s="14"/>
      <c r="G33" s="14"/>
      <c r="H33" s="14">
        <f>SUM(G28:G32)</f>
        <v>2925</v>
      </c>
      <c r="I33" s="15"/>
    </row>
    <row r="34" spans="1:9" x14ac:dyDescent="0.25">
      <c r="A34" s="6"/>
      <c r="B34" s="8"/>
      <c r="C34" s="8"/>
      <c r="D34" s="12"/>
      <c r="E34" s="12"/>
      <c r="F34" s="12"/>
      <c r="G34" s="12"/>
      <c r="H34" s="12"/>
      <c r="I34" s="7"/>
    </row>
    <row r="35" spans="1:9" s="1" customFormat="1" x14ac:dyDescent="0.25">
      <c r="A35" s="13"/>
      <c r="B35" s="9" t="s">
        <v>16</v>
      </c>
      <c r="C35" s="9"/>
      <c r="D35" s="14"/>
      <c r="E35" s="14">
        <f>SUM(E22:E33)</f>
        <v>3001.4700000000003</v>
      </c>
      <c r="F35" s="14"/>
      <c r="G35" s="14"/>
      <c r="H35" s="14">
        <f>SUM(H22:H33)</f>
        <v>3390</v>
      </c>
      <c r="I35" s="15"/>
    </row>
    <row r="36" spans="1:9" x14ac:dyDescent="0.25">
      <c r="A36" s="6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6"/>
      <c r="B37" s="8"/>
      <c r="C37" s="8"/>
      <c r="D37" s="8"/>
      <c r="E37" s="8"/>
      <c r="F37" s="8"/>
      <c r="G37" s="8"/>
      <c r="H37" s="8"/>
      <c r="I37" s="7"/>
    </row>
    <row r="38" spans="1:9" s="1" customFormat="1" x14ac:dyDescent="0.25">
      <c r="A38" s="13"/>
      <c r="B38" s="9" t="s">
        <v>25</v>
      </c>
      <c r="C38" s="9"/>
      <c r="D38" s="9"/>
      <c r="E38" s="16">
        <f>E16-E35</f>
        <v>1102.5100000000002</v>
      </c>
      <c r="F38" s="9"/>
      <c r="G38" s="9"/>
      <c r="H38" s="16">
        <f>H16-H35</f>
        <v>-411</v>
      </c>
      <c r="I38" s="15"/>
    </row>
    <row r="39" spans="1:9" x14ac:dyDescent="0.25">
      <c r="A39" s="6"/>
      <c r="B39" s="8"/>
      <c r="C39" s="8"/>
      <c r="D39" s="8"/>
      <c r="E39" s="8"/>
      <c r="F39" s="8"/>
      <c r="G39" s="8"/>
      <c r="H39" s="8"/>
      <c r="I39" s="7"/>
    </row>
    <row r="40" spans="1:9" ht="15.75" thickBot="1" x14ac:dyDescent="0.3">
      <c r="A40" s="17"/>
      <c r="B40" s="18"/>
      <c r="C40" s="18"/>
      <c r="D40" s="18"/>
      <c r="E40" s="18"/>
      <c r="F40" s="18"/>
      <c r="G40" s="18"/>
      <c r="H40" s="18"/>
      <c r="I40" s="19"/>
    </row>
  </sheetData>
  <mergeCells count="3">
    <mergeCell ref="B2:H2"/>
    <mergeCell ref="D5:E5"/>
    <mergeCell ref="G5:H5"/>
  </mergeCells>
  <pageMargins left="0.7" right="0.7" top="0.75" bottom="0.75" header="0.3" footer="0.3"/>
  <pageSetup paperSize="9" scale="83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7"/>
  <sheetViews>
    <sheetView workbookViewId="0">
      <selection activeCell="B2" sqref="B2:F2"/>
    </sheetView>
  </sheetViews>
  <sheetFormatPr defaultRowHeight="15" x14ac:dyDescent="0.25"/>
  <cols>
    <col min="1" max="1" width="4.7109375" customWidth="1"/>
    <col min="2" max="2" width="4.5703125" customWidth="1"/>
    <col min="4" max="4" width="22.85546875" customWidth="1"/>
    <col min="5" max="5" width="11" bestFit="1" customWidth="1"/>
    <col min="6" max="6" width="11.7109375" bestFit="1" customWidth="1"/>
    <col min="7" max="7" width="5.5703125" customWidth="1"/>
  </cols>
  <sheetData>
    <row r="1" spans="1:7" ht="15.75" thickBot="1" x14ac:dyDescent="0.3">
      <c r="A1" s="3"/>
      <c r="B1" s="4"/>
      <c r="C1" s="4"/>
      <c r="D1" s="4"/>
      <c r="E1" s="4"/>
      <c r="F1" s="4"/>
      <c r="G1" s="5"/>
    </row>
    <row r="2" spans="1:7" ht="24" thickBot="1" x14ac:dyDescent="0.4">
      <c r="A2" s="6"/>
      <c r="B2" s="27" t="s">
        <v>33</v>
      </c>
      <c r="C2" s="28"/>
      <c r="D2" s="28"/>
      <c r="E2" s="28"/>
      <c r="F2" s="29"/>
      <c r="G2" s="7"/>
    </row>
    <row r="3" spans="1:7" x14ac:dyDescent="0.25">
      <c r="A3" s="6"/>
      <c r="B3" s="8"/>
      <c r="C3" s="8"/>
      <c r="D3" s="8"/>
      <c r="E3" s="8"/>
      <c r="F3" s="8"/>
      <c r="G3" s="7"/>
    </row>
    <row r="4" spans="1:7" x14ac:dyDescent="0.25">
      <c r="A4" s="6"/>
      <c r="B4" s="9" t="s">
        <v>29</v>
      </c>
      <c r="C4" s="8"/>
      <c r="D4" s="8"/>
      <c r="E4" s="30" t="s">
        <v>1</v>
      </c>
      <c r="F4" s="30"/>
      <c r="G4" s="7"/>
    </row>
    <row r="5" spans="1:7" x14ac:dyDescent="0.25">
      <c r="A5" s="6"/>
      <c r="B5" s="8"/>
      <c r="C5" s="8"/>
      <c r="D5" s="8"/>
      <c r="E5" s="10"/>
      <c r="F5" s="10"/>
      <c r="G5" s="7"/>
    </row>
    <row r="6" spans="1:7" x14ac:dyDescent="0.25">
      <c r="A6" s="6"/>
      <c r="B6" s="9" t="s">
        <v>18</v>
      </c>
      <c r="C6" s="8"/>
      <c r="D6" s="8"/>
      <c r="E6" s="10"/>
      <c r="F6" s="10"/>
      <c r="G6" s="7"/>
    </row>
    <row r="7" spans="1:7" x14ac:dyDescent="0.25">
      <c r="A7" s="6"/>
      <c r="B7" s="8"/>
      <c r="C7" s="8"/>
      <c r="D7" s="8"/>
      <c r="E7" s="8"/>
      <c r="F7" s="8"/>
      <c r="G7" s="7"/>
    </row>
    <row r="8" spans="1:7" x14ac:dyDescent="0.25">
      <c r="A8" s="6"/>
      <c r="B8" s="9" t="s">
        <v>30</v>
      </c>
      <c r="C8" s="8"/>
      <c r="D8" s="8"/>
      <c r="E8" s="8"/>
      <c r="F8" s="8"/>
      <c r="G8" s="7"/>
    </row>
    <row r="9" spans="1:7" x14ac:dyDescent="0.25">
      <c r="A9" s="6"/>
      <c r="B9" s="8"/>
      <c r="C9" s="11" t="s">
        <v>2</v>
      </c>
      <c r="D9" s="8"/>
      <c r="E9" s="12">
        <v>961</v>
      </c>
      <c r="F9" s="12"/>
      <c r="G9" s="7"/>
    </row>
    <row r="10" spans="1:7" x14ac:dyDescent="0.25">
      <c r="A10" s="6"/>
      <c r="B10" s="8"/>
      <c r="C10" s="11" t="s">
        <v>3</v>
      </c>
      <c r="D10" s="8"/>
      <c r="E10" s="12">
        <f>75*15</f>
        <v>1125</v>
      </c>
      <c r="F10" s="12"/>
      <c r="G10" s="7"/>
    </row>
    <row r="11" spans="1:7" x14ac:dyDescent="0.25">
      <c r="A11" s="6"/>
      <c r="B11" s="8"/>
      <c r="C11" s="11" t="s">
        <v>4</v>
      </c>
      <c r="D11" s="8"/>
      <c r="E11" s="2">
        <v>5</v>
      </c>
      <c r="F11" s="2"/>
      <c r="G11" s="7"/>
    </row>
    <row r="12" spans="1:7" x14ac:dyDescent="0.25">
      <c r="A12" s="6"/>
      <c r="B12" s="9" t="s">
        <v>31</v>
      </c>
      <c r="C12" s="9"/>
      <c r="D12" s="8"/>
      <c r="E12" s="14"/>
      <c r="F12" s="14">
        <f>SUM(E9:E11)</f>
        <v>2091</v>
      </c>
      <c r="G12" s="7"/>
    </row>
    <row r="13" spans="1:7" x14ac:dyDescent="0.25">
      <c r="A13" s="6"/>
      <c r="B13" s="8"/>
      <c r="C13" s="8"/>
      <c r="D13" s="8"/>
      <c r="E13" s="12"/>
      <c r="F13" s="12"/>
      <c r="G13" s="7"/>
    </row>
    <row r="14" spans="1:7" x14ac:dyDescent="0.25">
      <c r="A14" s="6"/>
      <c r="B14" s="9" t="s">
        <v>21</v>
      </c>
      <c r="C14" s="9"/>
      <c r="D14" s="8"/>
      <c r="E14" s="14"/>
      <c r="F14" s="14">
        <f>F12</f>
        <v>2091</v>
      </c>
      <c r="G14" s="7"/>
    </row>
    <row r="15" spans="1:7" x14ac:dyDescent="0.25">
      <c r="A15" s="6"/>
      <c r="B15" s="8"/>
      <c r="C15" s="8"/>
      <c r="D15" s="8"/>
      <c r="E15" s="12"/>
      <c r="F15" s="12"/>
      <c r="G15" s="7"/>
    </row>
    <row r="16" spans="1:7" x14ac:dyDescent="0.25">
      <c r="A16" s="6"/>
      <c r="B16" s="8"/>
      <c r="C16" s="8"/>
      <c r="D16" s="8"/>
      <c r="E16" s="12"/>
      <c r="F16" s="12"/>
      <c r="G16" s="7"/>
    </row>
    <row r="17" spans="1:7" x14ac:dyDescent="0.25">
      <c r="A17" s="6"/>
      <c r="B17" s="9" t="s">
        <v>19</v>
      </c>
      <c r="C17" s="9"/>
      <c r="D17" s="8"/>
      <c r="E17" s="14"/>
      <c r="F17" s="14"/>
      <c r="G17" s="7"/>
    </row>
    <row r="18" spans="1:7" x14ac:dyDescent="0.25">
      <c r="A18" s="6"/>
      <c r="B18" s="8"/>
      <c r="C18" s="8"/>
      <c r="D18" s="8"/>
      <c r="E18" s="12"/>
      <c r="F18" s="12"/>
      <c r="G18" s="7"/>
    </row>
    <row r="19" spans="1:7" x14ac:dyDescent="0.25">
      <c r="A19" s="6"/>
      <c r="B19" s="9" t="s">
        <v>13</v>
      </c>
      <c r="C19" s="9"/>
      <c r="D19" s="8"/>
      <c r="E19" s="14"/>
      <c r="F19" s="14"/>
      <c r="G19" s="7"/>
    </row>
    <row r="20" spans="1:7" x14ac:dyDescent="0.25">
      <c r="A20" s="6"/>
      <c r="B20" s="8"/>
      <c r="C20" s="11" t="s">
        <v>5</v>
      </c>
      <c r="D20" s="8"/>
      <c r="E20" s="12">
        <v>250</v>
      </c>
      <c r="F20" s="12"/>
      <c r="G20" s="7"/>
    </row>
    <row r="21" spans="1:7" x14ac:dyDescent="0.25">
      <c r="A21" s="6"/>
      <c r="B21" s="8"/>
      <c r="C21" s="11" t="s">
        <v>9</v>
      </c>
      <c r="D21" s="8"/>
      <c r="E21" s="12">
        <v>50</v>
      </c>
      <c r="F21" s="12"/>
      <c r="G21" s="7"/>
    </row>
    <row r="22" spans="1:7" x14ac:dyDescent="0.25">
      <c r="A22" s="6"/>
      <c r="B22" s="8"/>
      <c r="C22" s="11" t="s">
        <v>11</v>
      </c>
      <c r="D22" s="8"/>
      <c r="E22" s="2">
        <v>125</v>
      </c>
      <c r="F22" s="2"/>
      <c r="G22" s="7"/>
    </row>
    <row r="23" spans="1:7" x14ac:dyDescent="0.25">
      <c r="A23" s="6"/>
      <c r="B23" s="9" t="s">
        <v>15</v>
      </c>
      <c r="C23" s="9"/>
      <c r="D23" s="8"/>
      <c r="E23" s="14"/>
      <c r="F23" s="14">
        <f>SUM(E20:E22)</f>
        <v>425</v>
      </c>
      <c r="G23" s="7"/>
    </row>
    <row r="24" spans="1:7" x14ac:dyDescent="0.25">
      <c r="A24" s="6"/>
      <c r="B24" s="8"/>
      <c r="C24" s="8"/>
      <c r="D24" s="8"/>
      <c r="E24" s="12"/>
      <c r="F24" s="12"/>
      <c r="G24" s="7"/>
    </row>
    <row r="25" spans="1:7" x14ac:dyDescent="0.25">
      <c r="A25" s="6"/>
      <c r="B25" s="9" t="s">
        <v>12</v>
      </c>
      <c r="C25" s="9"/>
      <c r="D25" s="8"/>
      <c r="E25" s="14"/>
      <c r="F25" s="14"/>
      <c r="G25" s="7"/>
    </row>
    <row r="26" spans="1:7" x14ac:dyDescent="0.25">
      <c r="A26" s="6"/>
      <c r="B26" s="8"/>
      <c r="C26" s="11" t="s">
        <v>6</v>
      </c>
      <c r="D26" s="8"/>
      <c r="E26" s="12">
        <v>750</v>
      </c>
      <c r="F26" s="12"/>
      <c r="G26" s="7"/>
    </row>
    <row r="27" spans="1:7" x14ac:dyDescent="0.25">
      <c r="A27" s="6"/>
      <c r="B27" s="8"/>
      <c r="C27" s="11" t="s">
        <v>24</v>
      </c>
      <c r="D27" s="8"/>
      <c r="E27" s="12">
        <v>3000</v>
      </c>
      <c r="F27" s="12"/>
      <c r="G27" s="7"/>
    </row>
    <row r="28" spans="1:7" x14ac:dyDescent="0.25">
      <c r="A28" s="6"/>
      <c r="B28" s="8"/>
      <c r="C28" s="11" t="s">
        <v>26</v>
      </c>
      <c r="D28" s="8"/>
      <c r="E28" s="12">
        <v>200</v>
      </c>
      <c r="F28" s="12"/>
      <c r="G28" s="7"/>
    </row>
    <row r="29" spans="1:7" x14ac:dyDescent="0.25">
      <c r="A29" s="6"/>
      <c r="B29" s="8"/>
      <c r="C29" s="11" t="s">
        <v>10</v>
      </c>
      <c r="D29" s="8"/>
      <c r="E29" s="12">
        <v>250</v>
      </c>
      <c r="F29" s="12"/>
      <c r="G29" s="7"/>
    </row>
    <row r="30" spans="1:7" x14ac:dyDescent="0.25">
      <c r="A30" s="6"/>
      <c r="B30" s="8"/>
      <c r="C30" s="11" t="s">
        <v>8</v>
      </c>
      <c r="D30" s="8"/>
      <c r="E30" s="2">
        <f>4*300-4*4*30</f>
        <v>720</v>
      </c>
      <c r="F30" s="2"/>
      <c r="G30" s="7"/>
    </row>
    <row r="31" spans="1:7" x14ac:dyDescent="0.25">
      <c r="A31" s="6"/>
      <c r="B31" s="9" t="s">
        <v>20</v>
      </c>
      <c r="C31" s="9"/>
      <c r="D31" s="8"/>
      <c r="E31" s="14"/>
      <c r="F31" s="14">
        <f>SUM(E26:E30)</f>
        <v>4920</v>
      </c>
      <c r="G31" s="7"/>
    </row>
    <row r="32" spans="1:7" x14ac:dyDescent="0.25">
      <c r="A32" s="6"/>
      <c r="B32" s="8"/>
      <c r="C32" s="8"/>
      <c r="D32" s="8"/>
      <c r="E32" s="12"/>
      <c r="F32" s="12"/>
      <c r="G32" s="7"/>
    </row>
    <row r="33" spans="1:7" x14ac:dyDescent="0.25">
      <c r="A33" s="6"/>
      <c r="B33" s="9" t="s">
        <v>16</v>
      </c>
      <c r="C33" s="9"/>
      <c r="D33" s="8"/>
      <c r="E33" s="14"/>
      <c r="F33" s="14">
        <f>SUM(F20:F31)</f>
        <v>5345</v>
      </c>
      <c r="G33" s="7"/>
    </row>
    <row r="34" spans="1:7" x14ac:dyDescent="0.25">
      <c r="A34" s="6"/>
      <c r="B34" s="8"/>
      <c r="C34" s="8"/>
      <c r="D34" s="8"/>
      <c r="E34" s="8"/>
      <c r="F34" s="8"/>
      <c r="G34" s="7"/>
    </row>
    <row r="35" spans="1:7" x14ac:dyDescent="0.25">
      <c r="A35" s="6"/>
      <c r="B35" s="8"/>
      <c r="C35" s="8"/>
      <c r="D35" s="8"/>
      <c r="E35" s="8"/>
      <c r="F35" s="8"/>
      <c r="G35" s="7"/>
    </row>
    <row r="36" spans="1:7" x14ac:dyDescent="0.25">
      <c r="A36" s="6"/>
      <c r="B36" s="9" t="s">
        <v>32</v>
      </c>
      <c r="C36" s="9"/>
      <c r="D36" s="8"/>
      <c r="E36" s="9"/>
      <c r="F36" s="16">
        <f>F14-F33</f>
        <v>-3254</v>
      </c>
      <c r="G36" s="7"/>
    </row>
    <row r="37" spans="1:7" ht="15.75" thickBot="1" x14ac:dyDescent="0.3">
      <c r="A37" s="17"/>
      <c r="B37" s="18"/>
      <c r="C37" s="18"/>
      <c r="D37" s="18"/>
      <c r="E37" s="18"/>
      <c r="F37" s="18"/>
      <c r="G37" s="19"/>
    </row>
  </sheetData>
  <mergeCells count="2">
    <mergeCell ref="E4:F4"/>
    <mergeCell ref="B2:F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Balans 2018</vt:lpstr>
      <vt:lpstr>P&amp;L 2018</vt:lpstr>
      <vt:lpstr>Begroting 2019</vt:lpstr>
    </vt:vector>
  </TitlesOfParts>
  <Company>Arizona Chemical Company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Messiaen, Sam</dc:creator>
  <cp:lastModifiedBy>Messiaen, Sam</cp:lastModifiedBy>
  <cp:lastPrinted>2018-02-15T13:20:34Z</cp:lastPrinted>
  <dcterms:created xsi:type="dcterms:W3CDTF">2018-02-15T08:29:34Z</dcterms:created>
  <dcterms:modified xsi:type="dcterms:W3CDTF">2019-02-12T16:55:52Z</dcterms:modified>
</cp:coreProperties>
</file>